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95" windowWidth="11760" windowHeight="5865" activeTab="0"/>
  </bookViews>
  <sheets>
    <sheet name="Main" sheetId="1" r:id="rId1"/>
    <sheet name="Force calcs" sheetId="2" r:id="rId2"/>
    <sheet name="Strength calcs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<sst xmlns="http://schemas.openxmlformats.org/spreadsheetml/2006/main" count="85" uniqueCount="64">
  <si>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 xml:space="preserve">House size: </t>
  </si>
  <si>
    <t xml:space="preserve">load </t>
  </si>
  <si>
    <t>psf</t>
  </si>
  <si>
    <t>N</t>
  </si>
  <si>
    <t>N/m^2</t>
  </si>
  <si>
    <t>Total weight</t>
  </si>
  <si>
    <t>water level</t>
  </si>
  <si>
    <t>Water speed</t>
  </si>
  <si>
    <t>Bouyant force</t>
  </si>
  <si>
    <t>(weight of displaced water)</t>
  </si>
  <si>
    <t>depth (m)</t>
  </si>
  <si>
    <t>Velocity (m/s)</t>
  </si>
  <si>
    <t>pressure/unit width (N/m)</t>
  </si>
  <si>
    <t>Drag/unit width (N/m)</t>
  </si>
  <si>
    <t>Shear Force/unit width (N/m)</t>
  </si>
  <si>
    <t>Max Shear Force on wall unit (N)</t>
  </si>
  <si>
    <t>Max Pressure moment  on wall of height h (N-m/m)</t>
  </si>
  <si>
    <t>Max Drag moment on wall of height h (N-m/m)</t>
  </si>
  <si>
    <t>Max Total Moment on wall of height h (N-m/m)</t>
  </si>
  <si>
    <t>Max Moment on wall unit (N-m)</t>
  </si>
  <si>
    <t>h</t>
  </si>
  <si>
    <t>sqrt(gh)</t>
  </si>
  <si>
    <t>v</t>
  </si>
  <si>
    <t>1/2 (rho)(g)h^2</t>
  </si>
  <si>
    <t>1/2(rho)CDhv^2</t>
  </si>
  <si>
    <t>WOOD</t>
  </si>
  <si>
    <t>Design Values for fir, spruce redwood in horizontal shear:</t>
  </si>
  <si>
    <t>60-90 psi</t>
  </si>
  <si>
    <t>=</t>
  </si>
  <si>
    <t>to</t>
  </si>
  <si>
    <t>Area</t>
  </si>
  <si>
    <t>using 90 psi:</t>
  </si>
  <si>
    <t>2x4</t>
  </si>
  <si>
    <t>sq.in. =</t>
  </si>
  <si>
    <t>sq. m.</t>
  </si>
  <si>
    <t>Max Force</t>
  </si>
  <si>
    <t>2x6</t>
  </si>
  <si>
    <t>2x8</t>
  </si>
  <si>
    <t>3x8</t>
  </si>
  <si>
    <t>Hydrostatic Pressure Force per support</t>
  </si>
  <si>
    <t>Shear capacity for a single support</t>
  </si>
  <si>
    <t>Drag Force per support</t>
  </si>
  <si>
    <t xml:space="preserve">Assume "2x4" construction on center = </t>
  </si>
  <si>
    <t>m</t>
  </si>
  <si>
    <t>Combined Hydrostatic Pressure and Drag Forces</t>
  </si>
  <si>
    <t>H
(m)</t>
  </si>
  <si>
    <t>V
(m/s)</t>
  </si>
  <si>
    <t>r =</t>
  </si>
  <si>
    <t>w =</t>
  </si>
  <si>
    <t>H=</t>
  </si>
  <si>
    <t>g =</t>
  </si>
  <si>
    <t>density of water (kg/m^3)</t>
  </si>
  <si>
    <t>distance between supports (m)</t>
  </si>
  <si>
    <t>water depth (m)</t>
  </si>
  <si>
    <t>Gravity (m/s^2)</t>
  </si>
  <si>
    <t>V =</t>
  </si>
  <si>
    <t>meters (square house)</t>
  </si>
  <si>
    <t>L =</t>
  </si>
  <si>
    <t>House width (m)</t>
  </si>
  <si>
    <r>
      <t>r</t>
    </r>
    <r>
      <rPr>
        <b/>
        <sz val="10"/>
        <rFont val="Arial"/>
        <family val="0"/>
      </rPr>
      <t>*L^2*H</t>
    </r>
  </si>
  <si>
    <t>CD =</t>
  </si>
  <si>
    <t>Drag Coefficient</t>
  </si>
  <si>
    <r>
      <t>1/2</t>
    </r>
    <r>
      <rPr>
        <b/>
        <sz val="10"/>
        <rFont val="Symbol"/>
        <family val="1"/>
      </rPr>
      <t>r</t>
    </r>
    <r>
      <rPr>
        <b/>
        <sz val="10"/>
        <rFont val="Arial"/>
        <family val="2"/>
      </rPr>
      <t>CD*w*H*V^2</t>
    </r>
  </si>
  <si>
    <r>
      <t>1/2</t>
    </r>
    <r>
      <rPr>
        <b/>
        <sz val="10"/>
        <rFont val="Symbol"/>
        <family val="1"/>
      </rPr>
      <t>r</t>
    </r>
    <r>
      <rPr>
        <b/>
        <sz val="10"/>
        <rFont val="Arial"/>
        <family val="2"/>
      </rPr>
      <t>g*w*H^2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</si>
</sst>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2" xfId="0" applyBorder="1" applyAlignment="1">
      <alignment wrapText="1"/>
    </xf>
    <xf numFmtId="2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1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 quotePrefix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6" xfId="0" applyFont="1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152400</xdr:rowOff>
    </xdr:from>
    <xdr:to>
      <xdr:col>7</xdr:col>
      <xdr:colOff>85725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19575" y="733425"/>
          <a:ext cx="9048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95250</xdr:rowOff>
    </xdr:from>
    <xdr:to>
      <xdr:col>6</xdr:col>
      <xdr:colOff>419100</xdr:colOff>
      <xdr:row>4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4114800" y="438150"/>
          <a:ext cx="514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95250</xdr:rowOff>
    </xdr:from>
    <xdr:to>
      <xdr:col>7</xdr:col>
      <xdr:colOff>171450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4648200" y="438150"/>
          <a:ext cx="561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6</xdr:row>
      <xdr:rowOff>57150</xdr:rowOff>
    </xdr:from>
    <xdr:to>
      <xdr:col>6</xdr:col>
      <xdr:colOff>9525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>
          <a:off x="3848100" y="1152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</xdr:row>
      <xdr:rowOff>9525</xdr:rowOff>
    </xdr:from>
    <xdr:to>
      <xdr:col>7</xdr:col>
      <xdr:colOff>333375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3771900" y="1428750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57150</xdr:rowOff>
    </xdr:from>
    <xdr:to>
      <xdr:col>6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57625" y="1152525"/>
          <a:ext cx="352425" cy="2667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9525</xdr:rowOff>
    </xdr:from>
    <xdr:to>
      <xdr:col>5</xdr:col>
      <xdr:colOff>561975</xdr:colOff>
      <xdr:row>7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3867150" y="1266825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647700</xdr:colOff>
      <xdr:row>6</xdr:row>
      <xdr:rowOff>95250</xdr:rowOff>
    </xdr:from>
    <xdr:ext cx="161925" cy="200025"/>
    <xdr:sp>
      <xdr:nvSpPr>
        <xdr:cNvPr id="8" name="TextBox 8"/>
        <xdr:cNvSpPr txBox="1">
          <a:spLocks noChangeArrowheads="1"/>
        </xdr:cNvSpPr>
      </xdr:nvSpPr>
      <xdr:spPr>
        <a:xfrm>
          <a:off x="3333750" y="11906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5</xdr:col>
      <xdr:colOff>95250</xdr:colOff>
      <xdr:row>6</xdr:row>
      <xdr:rowOff>57150</xdr:rowOff>
    </xdr:from>
    <xdr:to>
      <xdr:col>5</xdr:col>
      <xdr:colOff>171450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3743325" y="11525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304800</xdr:colOff>
      <xdr:row>5</xdr:row>
      <xdr:rowOff>123825</xdr:rowOff>
    </xdr:from>
    <xdr:ext cx="200025" cy="228600"/>
    <xdr:sp>
      <xdr:nvSpPr>
        <xdr:cNvPr id="10" name="TextBox 10"/>
        <xdr:cNvSpPr txBox="1">
          <a:spLocks noChangeArrowheads="1"/>
        </xdr:cNvSpPr>
      </xdr:nvSpPr>
      <xdr:spPr>
        <a:xfrm>
          <a:off x="3952875" y="10477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oneCellAnchor>
  <xdr:oneCellAnchor>
    <xdr:from>
      <xdr:col>6</xdr:col>
      <xdr:colOff>361950</xdr:colOff>
      <xdr:row>6</xdr:row>
      <xdr:rowOff>19050</xdr:rowOff>
    </xdr:from>
    <xdr:ext cx="180975" cy="228600"/>
    <xdr:sp>
      <xdr:nvSpPr>
        <xdr:cNvPr id="11" name="TextBox 14"/>
        <xdr:cNvSpPr txBox="1">
          <a:spLocks noChangeArrowheads="1"/>
        </xdr:cNvSpPr>
      </xdr:nvSpPr>
      <xdr:spPr>
        <a:xfrm>
          <a:off x="4572000" y="11144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6</xdr:col>
      <xdr:colOff>542925</xdr:colOff>
      <xdr:row>6</xdr:row>
      <xdr:rowOff>123825</xdr:rowOff>
    </xdr:from>
    <xdr:to>
      <xdr:col>7</xdr:col>
      <xdr:colOff>66675</xdr:colOff>
      <xdr:row>6</xdr:row>
      <xdr:rowOff>123825</xdr:rowOff>
    </xdr:to>
    <xdr:sp>
      <xdr:nvSpPr>
        <xdr:cNvPr id="12" name="Line 15"/>
        <xdr:cNvSpPr>
          <a:spLocks/>
        </xdr:cNvSpPr>
      </xdr:nvSpPr>
      <xdr:spPr>
        <a:xfrm>
          <a:off x="4752975" y="1219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123825</xdr:rowOff>
    </xdr:from>
    <xdr:to>
      <xdr:col>6</xdr:col>
      <xdr:colOff>304800</xdr:colOff>
      <xdr:row>6</xdr:row>
      <xdr:rowOff>123825</xdr:rowOff>
    </xdr:to>
    <xdr:sp>
      <xdr:nvSpPr>
        <xdr:cNvPr id="13" name="Line 16"/>
        <xdr:cNvSpPr>
          <a:spLocks/>
        </xdr:cNvSpPr>
      </xdr:nvSpPr>
      <xdr:spPr>
        <a:xfrm flipH="1">
          <a:off x="4248150" y="1219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111" zoomScaleNormal="111" workbookViewId="0" topLeftCell="A1">
      <selection activeCell="K4" sqref="K4"/>
    </sheetView>
  </sheetViews>
  <sheetFormatPr defaultColWidth="9.140625" defaultRowHeight="12.75"/>
  <cols>
    <col min="4" max="4" width="12.8515625" style="0" customWidth="1"/>
    <col min="5" max="5" width="14.421875" style="0" customWidth="1"/>
    <col min="6" max="6" width="8.421875" style="0" customWidth="1"/>
    <col min="7" max="7" width="12.421875" style="2" customWidth="1"/>
    <col min="8" max="8" width="9.28125" style="0" customWidth="1"/>
    <col min="9" max="9" width="16.00390625" style="0" customWidth="1"/>
    <col min="10" max="10" width="7.8515625" style="0" customWidth="1"/>
    <col min="11" max="11" width="13.8515625" style="0" customWidth="1"/>
    <col min="12" max="12" width="9.140625" style="36" customWidth="1"/>
  </cols>
  <sheetData>
    <row r="1" ht="13.5" thickBot="1"/>
    <row r="2" spans="1:12" ht="13.5" thickBot="1">
      <c r="A2" s="5" t="s">
        <v>42</v>
      </c>
      <c r="B2" s="6"/>
      <c r="C2" s="6"/>
      <c r="D2" s="6"/>
      <c r="E2" s="47">
        <v>0.3</v>
      </c>
      <c r="F2" s="6" t="s">
        <v>43</v>
      </c>
      <c r="G2" s="6" t="s">
        <v>40</v>
      </c>
      <c r="H2" s="6"/>
      <c r="I2" s="6"/>
      <c r="J2" s="47">
        <v>2100</v>
      </c>
      <c r="K2" s="6" t="s">
        <v>3</v>
      </c>
      <c r="L2" s="7"/>
    </row>
    <row r="3" spans="1:12" ht="18.75" customHeight="1" thickBot="1">
      <c r="A3" s="8"/>
      <c r="B3" s="9"/>
      <c r="C3" s="9"/>
      <c r="D3" s="9"/>
      <c r="E3" s="9"/>
      <c r="F3" s="9"/>
      <c r="G3" s="10"/>
      <c r="H3" s="39" t="s">
        <v>47</v>
      </c>
      <c r="I3" s="9" t="s">
        <v>51</v>
      </c>
      <c r="J3" s="9"/>
      <c r="K3" s="9"/>
      <c r="L3" s="11"/>
    </row>
    <row r="4" spans="1:12" ht="13.5" thickBot="1">
      <c r="A4" s="8" t="s">
        <v>0</v>
      </c>
      <c r="B4" s="9"/>
      <c r="C4" s="47">
        <v>4</v>
      </c>
      <c r="D4" s="9" t="s">
        <v>56</v>
      </c>
      <c r="E4" s="9"/>
      <c r="F4" s="9"/>
      <c r="G4" s="10"/>
      <c r="H4" s="37" t="s">
        <v>48</v>
      </c>
      <c r="I4" s="9" t="s">
        <v>52</v>
      </c>
      <c r="L4" s="11"/>
    </row>
    <row r="5" spans="1:12" ht="13.5" thickBot="1">
      <c r="A5" s="8"/>
      <c r="B5" s="9"/>
      <c r="C5" s="9"/>
      <c r="D5" s="9"/>
      <c r="E5" s="9"/>
      <c r="F5" s="9"/>
      <c r="G5" s="10"/>
      <c r="H5" s="40" t="s">
        <v>57</v>
      </c>
      <c r="I5" s="36" t="s">
        <v>58</v>
      </c>
      <c r="L5" s="11"/>
    </row>
    <row r="6" spans="1:12" ht="13.5" thickBot="1">
      <c r="A6" s="8" t="s">
        <v>1</v>
      </c>
      <c r="B6" s="47">
        <v>26</v>
      </c>
      <c r="C6" s="9" t="s">
        <v>2</v>
      </c>
      <c r="D6" s="9">
        <f>B6*48</f>
        <v>1248</v>
      </c>
      <c r="E6" s="9" t="s">
        <v>4</v>
      </c>
      <c r="F6" s="9"/>
      <c r="G6" s="10"/>
      <c r="H6" s="37" t="s">
        <v>49</v>
      </c>
      <c r="I6" s="9" t="s">
        <v>53</v>
      </c>
      <c r="J6" s="9"/>
      <c r="K6" s="9"/>
      <c r="L6" s="11"/>
    </row>
    <row r="7" spans="1:12" ht="12.75">
      <c r="A7" s="8"/>
      <c r="B7" s="9"/>
      <c r="C7" s="9"/>
      <c r="D7" s="9"/>
      <c r="E7" s="9"/>
      <c r="F7" s="9"/>
      <c r="G7" s="10"/>
      <c r="H7" s="37" t="s">
        <v>50</v>
      </c>
      <c r="I7" s="9" t="s">
        <v>54</v>
      </c>
      <c r="J7" s="9"/>
      <c r="K7" s="9"/>
      <c r="L7" s="11"/>
    </row>
    <row r="8" spans="1:12" ht="12.75">
      <c r="A8" s="8" t="s">
        <v>5</v>
      </c>
      <c r="B8" s="9"/>
      <c r="C8" s="9">
        <f>D6*C4^2</f>
        <v>19968</v>
      </c>
      <c r="D8" s="9" t="s">
        <v>3</v>
      </c>
      <c r="E8" s="9"/>
      <c r="F8" s="9"/>
      <c r="G8" s="10"/>
      <c r="H8" s="37" t="s">
        <v>55</v>
      </c>
      <c r="I8" s="9" t="s">
        <v>11</v>
      </c>
      <c r="J8" s="9"/>
      <c r="K8" s="9"/>
      <c r="L8" s="11"/>
    </row>
    <row r="9" spans="1:12" ht="12.75">
      <c r="A9" s="8"/>
      <c r="B9" s="9"/>
      <c r="C9" s="9"/>
      <c r="D9" s="9"/>
      <c r="E9" s="9"/>
      <c r="F9" s="9"/>
      <c r="G9" s="10"/>
      <c r="H9" s="37" t="s">
        <v>60</v>
      </c>
      <c r="I9" s="9" t="s">
        <v>61</v>
      </c>
      <c r="J9" s="9"/>
      <c r="K9" s="9"/>
      <c r="L9" s="11"/>
    </row>
    <row r="10" spans="1:12" ht="12.75">
      <c r="A10" s="8"/>
      <c r="B10" s="9"/>
      <c r="C10" s="9"/>
      <c r="D10" s="9"/>
      <c r="E10" s="9"/>
      <c r="F10" s="9"/>
      <c r="G10" s="10"/>
      <c r="H10" s="9"/>
      <c r="I10" s="9"/>
      <c r="J10" s="9"/>
      <c r="K10" s="9"/>
      <c r="L10" s="11"/>
    </row>
    <row r="11" spans="1:12" s="1" customFormat="1" ht="51">
      <c r="A11" s="12" t="s">
        <v>6</v>
      </c>
      <c r="B11" s="13"/>
      <c r="C11" s="13" t="s">
        <v>7</v>
      </c>
      <c r="D11" s="13"/>
      <c r="E11" s="13" t="s">
        <v>8</v>
      </c>
      <c r="F11" s="13"/>
      <c r="G11" s="14" t="s">
        <v>39</v>
      </c>
      <c r="H11" s="13"/>
      <c r="I11" s="13" t="s">
        <v>41</v>
      </c>
      <c r="J11" s="13"/>
      <c r="K11" s="13" t="s">
        <v>44</v>
      </c>
      <c r="L11" s="15"/>
    </row>
    <row r="12" spans="1:12" s="52" customFormat="1" ht="38.25">
      <c r="A12" s="48" t="s">
        <v>45</v>
      </c>
      <c r="B12" s="49"/>
      <c r="C12" s="49" t="s">
        <v>46</v>
      </c>
      <c r="D12" s="49"/>
      <c r="E12" s="49" t="s">
        <v>9</v>
      </c>
      <c r="F12" s="49"/>
      <c r="G12" s="50"/>
      <c r="H12" s="49"/>
      <c r="I12" s="49"/>
      <c r="J12" s="49"/>
      <c r="K12" s="49"/>
      <c r="L12" s="51"/>
    </row>
    <row r="13" spans="1:12" s="46" customFormat="1" ht="13.5" thickBot="1">
      <c r="A13" s="41"/>
      <c r="B13" s="42"/>
      <c r="C13" s="42"/>
      <c r="D13" s="42"/>
      <c r="E13" s="43" t="s">
        <v>59</v>
      </c>
      <c r="F13" s="42"/>
      <c r="G13" s="44" t="s">
        <v>63</v>
      </c>
      <c r="H13" s="42"/>
      <c r="I13" s="42" t="s">
        <v>62</v>
      </c>
      <c r="J13" s="42"/>
      <c r="K13" s="42"/>
      <c r="L13" s="45"/>
    </row>
    <row r="14" spans="1:12" ht="13.5" thickBot="1">
      <c r="A14" s="47">
        <v>0.5</v>
      </c>
      <c r="B14" s="9"/>
      <c r="C14" s="47">
        <v>3</v>
      </c>
      <c r="D14" s="9"/>
      <c r="E14" s="9">
        <f>C4^2*A14*1000</f>
        <v>8000</v>
      </c>
      <c r="F14" s="9" t="s">
        <v>3</v>
      </c>
      <c r="G14" s="10">
        <f>'Force calcs'!D4*E2</f>
        <v>367.875</v>
      </c>
      <c r="H14" s="9" t="s">
        <v>3</v>
      </c>
      <c r="I14" s="9">
        <f>'Force calcs'!E4*E2</f>
        <v>1350</v>
      </c>
      <c r="J14" s="9" t="s">
        <v>3</v>
      </c>
      <c r="K14" s="10">
        <f>G14+I14</f>
        <v>1717.875</v>
      </c>
      <c r="L14" s="11" t="s">
        <v>3</v>
      </c>
    </row>
    <row r="15" spans="1:12" ht="12.75">
      <c r="A15" s="8"/>
      <c r="B15" s="9"/>
      <c r="C15" s="9"/>
      <c r="D15" s="9"/>
      <c r="E15" s="4" t="str">
        <f>IF(E14&gt;C8,"FLOAT","SINK")</f>
        <v>SINK</v>
      </c>
      <c r="F15" s="9"/>
      <c r="G15" s="38" t="str">
        <f>IF((G14&gt;J2),"FALL","STAND")</f>
        <v>STAND</v>
      </c>
      <c r="H15" s="9"/>
      <c r="I15" s="38" t="str">
        <f>IF((I14&gt;J2),"FALL","STAND")</f>
        <v>STAND</v>
      </c>
      <c r="J15" s="9"/>
      <c r="K15" s="38" t="str">
        <f>IF((K14&gt;J2),"FALL","STAND")</f>
        <v>STAND</v>
      </c>
      <c r="L15" s="11"/>
    </row>
    <row r="16" spans="1:12" ht="12.75">
      <c r="A16" s="8"/>
      <c r="B16" s="9"/>
      <c r="C16" s="9"/>
      <c r="D16" s="9"/>
      <c r="E16" s="9"/>
      <c r="F16" s="9"/>
      <c r="G16" s="10"/>
      <c r="H16" s="9"/>
      <c r="I16" s="9"/>
      <c r="J16" s="9"/>
      <c r="K16" s="9"/>
      <c r="L16" s="11"/>
    </row>
    <row r="17" spans="1:12" ht="13.5" thickBot="1">
      <c r="A17" s="16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E3" sqref="E3"/>
    </sheetView>
  </sheetViews>
  <sheetFormatPr defaultColWidth="9.140625" defaultRowHeight="12.75"/>
  <sheetData>
    <row r="1" ht="13.5" thickBot="1"/>
    <row r="2" spans="1:11" ht="76.5">
      <c r="A2" s="22" t="s">
        <v>10</v>
      </c>
      <c r="B2" s="23"/>
      <c r="C2" s="23" t="s">
        <v>11</v>
      </c>
      <c r="D2" s="24" t="s">
        <v>12</v>
      </c>
      <c r="E2" s="24" t="s">
        <v>13</v>
      </c>
      <c r="F2" s="24" t="s">
        <v>14</v>
      </c>
      <c r="G2" s="25" t="s">
        <v>15</v>
      </c>
      <c r="H2" s="24" t="s">
        <v>16</v>
      </c>
      <c r="I2" s="24" t="s">
        <v>17</v>
      </c>
      <c r="J2" s="24" t="s">
        <v>18</v>
      </c>
      <c r="K2" s="26" t="s">
        <v>19</v>
      </c>
    </row>
    <row r="3" spans="1:11" ht="12.75">
      <c r="A3" s="27" t="s">
        <v>20</v>
      </c>
      <c r="B3" s="28" t="s">
        <v>21</v>
      </c>
      <c r="C3" s="28" t="s">
        <v>22</v>
      </c>
      <c r="D3" s="29" t="s">
        <v>23</v>
      </c>
      <c r="E3" s="29" t="s">
        <v>24</v>
      </c>
      <c r="F3" s="29"/>
      <c r="G3" s="3"/>
      <c r="H3" s="29"/>
      <c r="I3" s="29"/>
      <c r="J3" s="29"/>
      <c r="K3" s="30"/>
    </row>
    <row r="4" spans="1:11" ht="13.5" thickBot="1">
      <c r="A4" s="31">
        <f>Main!A14</f>
        <v>0.5</v>
      </c>
      <c r="B4" s="32">
        <f>SQRT(A4*9.81)</f>
        <v>2.2147234590350102</v>
      </c>
      <c r="C4" s="32">
        <f>Main!C14</f>
        <v>3</v>
      </c>
      <c r="D4" s="33">
        <f>0.5*1000*9.81*A4^2</f>
        <v>1226.25</v>
      </c>
      <c r="E4" s="33">
        <f>1/2*1000*2*A4*C4^2</f>
        <v>4500</v>
      </c>
      <c r="F4" s="33">
        <f>D4+E4</f>
        <v>5726.25</v>
      </c>
      <c r="G4" s="34">
        <f>F4*Main!$E$2</f>
        <v>1717.875</v>
      </c>
      <c r="H4" s="33">
        <f>D4*A4/3</f>
        <v>204.375</v>
      </c>
      <c r="I4" s="33">
        <f>F4*A4/2</f>
        <v>1431.5625</v>
      </c>
      <c r="J4" s="33">
        <f>H4+I4</f>
        <v>1635.9375</v>
      </c>
      <c r="K4" s="35">
        <f>J4*Main!$F$3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21" sqref="J21"/>
    </sheetView>
  </sheetViews>
  <sheetFormatPr defaultColWidth="9.140625" defaultRowHeight="12.75"/>
  <sheetData>
    <row r="1" spans="1:7" ht="12.75">
      <c r="A1" t="s">
        <v>25</v>
      </c>
      <c r="G1" s="2"/>
    </row>
    <row r="2" spans="1:7" ht="12.75">
      <c r="A2" t="s">
        <v>26</v>
      </c>
      <c r="G2" s="2"/>
    </row>
    <row r="3" spans="1:7" ht="12.75">
      <c r="A3" t="s">
        <v>27</v>
      </c>
      <c r="B3" t="s">
        <v>28</v>
      </c>
      <c r="C3">
        <v>413700</v>
      </c>
      <c r="D3" t="s">
        <v>29</v>
      </c>
      <c r="E3">
        <v>620550</v>
      </c>
      <c r="F3" t="s">
        <v>4</v>
      </c>
      <c r="G3" s="2"/>
    </row>
    <row r="4" ht="12.75">
      <c r="G4" s="2"/>
    </row>
    <row r="5" spans="2:7" ht="12.75">
      <c r="B5" t="s">
        <v>30</v>
      </c>
      <c r="D5" t="s">
        <v>30</v>
      </c>
      <c r="F5" t="s">
        <v>31</v>
      </c>
      <c r="G5" s="2"/>
    </row>
    <row r="6" spans="1:8" ht="12.75">
      <c r="A6" t="s">
        <v>32</v>
      </c>
      <c r="B6">
        <v>5.25</v>
      </c>
      <c r="C6" t="s">
        <v>33</v>
      </c>
      <c r="D6">
        <v>0.0033870899999999997</v>
      </c>
      <c r="E6" t="s">
        <v>34</v>
      </c>
      <c r="F6" t="s">
        <v>35</v>
      </c>
      <c r="G6" s="21">
        <f>$E$3*D6</f>
        <v>2101.8586994999996</v>
      </c>
      <c r="H6" s="20" t="s">
        <v>3</v>
      </c>
    </row>
    <row r="7" spans="1:8" ht="12.75">
      <c r="A7" t="s">
        <v>36</v>
      </c>
      <c r="B7">
        <v>8.25</v>
      </c>
      <c r="C7" t="s">
        <v>33</v>
      </c>
      <c r="D7">
        <v>0.0053225699999999996</v>
      </c>
      <c r="E7" t="s">
        <v>34</v>
      </c>
      <c r="F7" t="s">
        <v>35</v>
      </c>
      <c r="G7" s="21">
        <f>$E$3*D7</f>
        <v>3302.9208135</v>
      </c>
      <c r="H7" s="20" t="s">
        <v>3</v>
      </c>
    </row>
    <row r="8" spans="1:8" ht="12.75">
      <c r="A8" t="s">
        <v>37</v>
      </c>
      <c r="B8">
        <v>10.875</v>
      </c>
      <c r="C8" t="s">
        <v>33</v>
      </c>
      <c r="D8">
        <v>0.007016115</v>
      </c>
      <c r="E8" t="s">
        <v>34</v>
      </c>
      <c r="F8" t="s">
        <v>35</v>
      </c>
      <c r="G8" s="21">
        <f>$E$3*D8</f>
        <v>4353.85016325</v>
      </c>
      <c r="H8" s="20" t="s">
        <v>3</v>
      </c>
    </row>
    <row r="9" spans="1:8" ht="12.75">
      <c r="A9" t="s">
        <v>38</v>
      </c>
      <c r="B9">
        <v>18.125</v>
      </c>
      <c r="C9" t="s">
        <v>33</v>
      </c>
      <c r="D9">
        <v>0.011693525</v>
      </c>
      <c r="E9" t="s">
        <v>34</v>
      </c>
      <c r="F9" t="s">
        <v>35</v>
      </c>
      <c r="G9" s="21">
        <f>$E$3*D9</f>
        <v>7256.41693875</v>
      </c>
      <c r="H9" s="20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LP4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CMP</cp:lastModifiedBy>
  <dcterms:created xsi:type="dcterms:W3CDTF">2008-06-22T19:39:59Z</dcterms:created>
  <dcterms:modified xsi:type="dcterms:W3CDTF">2008-06-25T00:19:17Z</dcterms:modified>
  <cp:category/>
  <cp:version/>
  <cp:contentType/>
  <cp:contentStatus/>
</cp:coreProperties>
</file>